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ocs\Mail\Outbox\"/>
    </mc:Choice>
  </mc:AlternateContent>
  <xr:revisionPtr revIDLastSave="0" documentId="13_ncr:1_{9F7F8DF8-B2BA-4E20-8C31-BFCF7140642B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přehled" sheetId="2" r:id="rId1"/>
    <sheet name="data" sheetId="3" r:id="rId2"/>
    <sheet name="km" sheetId="4" r:id="rId3"/>
  </sheets>
  <definedNames>
    <definedName name="_xlnm._FilterDatabase" localSheetId="1" hidden="1">data!$A$25:$D$25</definedName>
    <definedName name="_xlnm._FilterDatabase" localSheetId="0" hidden="1">přehled!$A$2:$K$21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" i="2" l="1"/>
  <c r="I1" i="2"/>
  <c r="H1" i="2"/>
  <c r="G1" i="2"/>
  <c r="D1" i="2"/>
  <c r="E1" i="2"/>
  <c r="B25" i="3"/>
  <c r="C24" i="3"/>
  <c r="J26" i="2"/>
  <c r="F26" i="2"/>
  <c r="D26" i="2"/>
  <c r="E26" i="2" s="1"/>
  <c r="C23" i="3"/>
  <c r="F25" i="2"/>
  <c r="J25" i="2"/>
  <c r="D25" i="2"/>
  <c r="E25" i="2" s="1"/>
  <c r="C22" i="3"/>
  <c r="J24" i="2"/>
  <c r="F24" i="2"/>
  <c r="D24" i="2"/>
  <c r="E24" i="2" s="1"/>
  <c r="F23" i="2"/>
  <c r="C21" i="3"/>
  <c r="J23" i="2"/>
  <c r="D23" i="2"/>
  <c r="E23" i="2" s="1"/>
  <c r="C25" i="3"/>
  <c r="F22" i="2"/>
  <c r="D22" i="2"/>
  <c r="E22" i="2" s="1"/>
  <c r="J22" i="2"/>
  <c r="C20" i="3"/>
  <c r="F21" i="2"/>
  <c r="D21" i="2"/>
  <c r="E21" i="2" s="1"/>
  <c r="J21" i="2"/>
  <c r="B4" i="2"/>
  <c r="B5" i="2" s="1"/>
  <c r="B6" i="2" s="1"/>
  <c r="B7" i="2" s="1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A4" i="2"/>
  <c r="A5" i="2" s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C19" i="3"/>
  <c r="F20" i="2"/>
  <c r="D20" i="2"/>
  <c r="E20" i="2"/>
  <c r="J20" i="2"/>
  <c r="C18" i="3"/>
  <c r="E19" i="2"/>
  <c r="J19" i="2"/>
  <c r="J4" i="2"/>
  <c r="J5" i="2"/>
  <c r="J6" i="2"/>
  <c r="J7" i="2"/>
  <c r="J8" i="2"/>
  <c r="J9" i="2"/>
  <c r="J10" i="2"/>
  <c r="J11" i="2"/>
  <c r="J12" i="2"/>
  <c r="J13" i="2"/>
  <c r="J14" i="2"/>
  <c r="J15" i="2"/>
  <c r="J16" i="2"/>
  <c r="J17" i="2"/>
  <c r="J18" i="2"/>
  <c r="J3" i="2"/>
  <c r="C17" i="3"/>
  <c r="E18" i="2"/>
  <c r="C3" i="3"/>
  <c r="B4" i="3"/>
  <c r="C4" i="3" s="1"/>
  <c r="B5" i="3"/>
  <c r="C5" i="3" s="1"/>
  <c r="C6" i="3"/>
  <c r="B7" i="3"/>
  <c r="C7" i="3" s="1"/>
  <c r="B8" i="3"/>
  <c r="C8" i="3" s="1"/>
  <c r="B9" i="3"/>
  <c r="C9" i="3" s="1"/>
  <c r="C10" i="3"/>
  <c r="C11" i="3"/>
  <c r="C12" i="3"/>
  <c r="B13" i="3"/>
  <c r="C13" i="3" s="1"/>
  <c r="B14" i="3"/>
  <c r="C14" i="3" s="1"/>
  <c r="C15" i="3"/>
  <c r="C16" i="3"/>
  <c r="B2" i="3"/>
  <c r="C2" i="3" s="1"/>
  <c r="A15" i="3"/>
  <c r="A14" i="3" s="1"/>
  <c r="A13" i="3" s="1"/>
  <c r="A12" i="3" s="1"/>
  <c r="A11" i="3" s="1"/>
  <c r="A10" i="3" s="1"/>
  <c r="A9" i="3" s="1"/>
  <c r="A8" i="3" s="1"/>
  <c r="A7" i="3" s="1"/>
  <c r="A6" i="3" s="1"/>
  <c r="A5" i="3" s="1"/>
  <c r="A4" i="3" s="1"/>
  <c r="A3" i="3" s="1"/>
  <c r="A2" i="3" s="1"/>
  <c r="E17" i="2"/>
  <c r="E16" i="2"/>
  <c r="D15" i="2"/>
  <c r="E15" i="2" s="1"/>
  <c r="D14" i="2"/>
  <c r="E14" i="2" s="1"/>
  <c r="E13" i="2"/>
  <c r="E12" i="2"/>
  <c r="E11" i="2"/>
  <c r="D10" i="2"/>
  <c r="E10" i="2" s="1"/>
  <c r="D9" i="2"/>
  <c r="E9" i="2"/>
  <c r="D8" i="2"/>
  <c r="E8" i="2" s="1"/>
  <c r="E7" i="2"/>
  <c r="D6" i="2"/>
  <c r="E6" i="2"/>
  <c r="D5" i="2"/>
  <c r="E5" i="2" s="1"/>
  <c r="E4" i="2"/>
  <c r="D3" i="2"/>
  <c r="E3" i="2" s="1"/>
</calcChain>
</file>

<file path=xl/sharedStrings.xml><?xml version="1.0" encoding="utf-8"?>
<sst xmlns="http://schemas.openxmlformats.org/spreadsheetml/2006/main" count="44" uniqueCount="40">
  <si>
    <t>rok</t>
  </si>
  <si>
    <t>km</t>
  </si>
  <si>
    <t>dny</t>
  </si>
  <si>
    <t>název</t>
  </si>
  <si>
    <t>Salzbursko</t>
  </si>
  <si>
    <t>Košice</t>
  </si>
  <si>
    <t>Jeseníky</t>
  </si>
  <si>
    <t>Adria</t>
  </si>
  <si>
    <t>Beskydy</t>
  </si>
  <si>
    <t>Krkonoše</t>
  </si>
  <si>
    <t>Jižní Morava</t>
  </si>
  <si>
    <t>den odpočinku</t>
  </si>
  <si>
    <t>Dolní Rakousko</t>
  </si>
  <si>
    <t>účastníci</t>
  </si>
  <si>
    <t>Šumava</t>
  </si>
  <si>
    <t>Krušné hory</t>
  </si>
  <si>
    <t>Poznámka:</t>
  </si>
  <si>
    <t>km/den</t>
  </si>
  <si>
    <t>převýšení km</t>
  </si>
  <si>
    <t>Slovensko</t>
  </si>
  <si>
    <t>Karpaty</t>
  </si>
  <si>
    <t>Východní Slovensko</t>
  </si>
  <si>
    <t>Rychlebské Hory</t>
  </si>
  <si>
    <t>Orlické Hory</t>
  </si>
  <si>
    <t>Margecany</t>
  </si>
  <si>
    <t>ženy</t>
  </si>
  <si>
    <t>Slovinsko</t>
  </si>
  <si>
    <t>Graz</t>
  </si>
  <si>
    <t>%</t>
  </si>
  <si>
    <t>poznámka</t>
  </si>
  <si>
    <t>pořadí</t>
  </si>
  <si>
    <t>Bavorský les</t>
  </si>
  <si>
    <t>Slavkovský les</t>
  </si>
  <si>
    <t>Severem</t>
  </si>
  <si>
    <t>Kalkalpen</t>
  </si>
  <si>
    <t>Sázava</t>
  </si>
  <si>
    <t>ve sloupci km/den je relativní hodnota vzdál. - vynásobená tak, aby "vycházel" lépe graf "km"</t>
  </si>
  <si>
    <t>Nízké Tatry</t>
  </si>
  <si>
    <t>průměr</t>
  </si>
  <si>
    <t>Hněvkov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</si>
</sst>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5" x14ac:knownFonts="1">
    <font>
      <sz val="10"/>
      <name val="Arial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3" fontId="0" fillId="0" borderId="0" xfId="0" applyNumberFormat="1"/>
    <xf numFmtId="164" fontId="0" fillId="0" borderId="0" xfId="0" applyNumberFormat="1"/>
    <xf numFmtId="0" fontId="1" fillId="0" borderId="0" xfId="0" applyFont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 vertical="top" wrapText="1"/>
    </xf>
    <xf numFmtId="0" fontId="2" fillId="0" borderId="0" xfId="0" applyFont="1" applyAlignment="1">
      <alignment horizontal="left"/>
    </xf>
    <xf numFmtId="3" fontId="4" fillId="0" borderId="0" xfId="0" applyNumberFormat="1" applyFont="1"/>
    <xf numFmtId="164" fontId="4" fillId="0" borderId="0" xfId="0" applyNumberFormat="1" applyFont="1"/>
    <xf numFmtId="0" fontId="1" fillId="3" borderId="1" xfId="0" applyFont="1" applyFill="1" applyBorder="1"/>
    <xf numFmtId="0" fontId="1" fillId="3" borderId="1" xfId="0" applyFont="1" applyFill="1" applyBorder="1" applyAlignment="1">
      <alignment horizontal="center" vertical="top" wrapText="1"/>
    </xf>
    <xf numFmtId="3" fontId="1" fillId="3" borderId="1" xfId="0" applyNumberFormat="1" applyFont="1" applyFill="1" applyBorder="1"/>
    <xf numFmtId="164" fontId="1" fillId="3" borderId="1" xfId="0" applyNumberFormat="1" applyFont="1" applyFill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hartsheet" Target="chartsheets/sheet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cs-CZ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cs-CZ"/>
              <a:t>Cyklovýlety</a:t>
            </a:r>
          </a:p>
        </c:rich>
      </c:tx>
      <c:layout>
        <c:manualLayout>
          <c:xMode val="edge"/>
          <c:yMode val="edge"/>
          <c:x val="0.4510416465119198"/>
          <c:y val="2.0235948792915903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9791666666666669E-2"/>
          <c:y val="0.12478920741989882"/>
          <c:w val="0.84375"/>
          <c:h val="0.76559865092748736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data!$B$1</c:f>
              <c:strCache>
                <c:ptCount val="1"/>
                <c:pt idx="0">
                  <c:v>km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data!$A$2:$A$25</c:f>
              <c:numCache>
                <c:formatCode>General</c:formatCode>
                <c:ptCount val="24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  <c:pt idx="16">
                  <c:v>2018</c:v>
                </c:pt>
                <c:pt idx="17">
                  <c:v>2019</c:v>
                </c:pt>
                <c:pt idx="18">
                  <c:v>2020</c:v>
                </c:pt>
                <c:pt idx="19">
                  <c:v>2021</c:v>
                </c:pt>
                <c:pt idx="20">
                  <c:v>2022</c:v>
                </c:pt>
                <c:pt idx="21">
                  <c:v>2023</c:v>
                </c:pt>
                <c:pt idx="22">
                  <c:v>2024</c:v>
                </c:pt>
                <c:pt idx="23">
                  <c:v>2025</c:v>
                </c:pt>
              </c:numCache>
            </c:numRef>
          </c:cat>
          <c:val>
            <c:numRef>
              <c:f>data!$B$2:$B$25</c:f>
              <c:numCache>
                <c:formatCode>General</c:formatCode>
                <c:ptCount val="24"/>
                <c:pt idx="0">
                  <c:v>455</c:v>
                </c:pt>
                <c:pt idx="1">
                  <c:v>700</c:v>
                </c:pt>
                <c:pt idx="2">
                  <c:v>549</c:v>
                </c:pt>
                <c:pt idx="3">
                  <c:v>498</c:v>
                </c:pt>
                <c:pt idx="4">
                  <c:v>690</c:v>
                </c:pt>
                <c:pt idx="5">
                  <c:v>576</c:v>
                </c:pt>
                <c:pt idx="6" formatCode="#,##0">
                  <c:v>623</c:v>
                </c:pt>
                <c:pt idx="7" formatCode="#,##0">
                  <c:v>549</c:v>
                </c:pt>
                <c:pt idx="8" formatCode="#,##0">
                  <c:v>600</c:v>
                </c:pt>
                <c:pt idx="9" formatCode="#,##0">
                  <c:v>650</c:v>
                </c:pt>
                <c:pt idx="10" formatCode="#,##0">
                  <c:v>538</c:v>
                </c:pt>
                <c:pt idx="11" formatCode="#,##0">
                  <c:v>743</c:v>
                </c:pt>
                <c:pt idx="12" formatCode="#,##0">
                  <c:v>483</c:v>
                </c:pt>
                <c:pt idx="13" formatCode="#,##0">
                  <c:v>640</c:v>
                </c:pt>
                <c:pt idx="14" formatCode="#,##0">
                  <c:v>498</c:v>
                </c:pt>
                <c:pt idx="15" formatCode="#,##0">
                  <c:v>600</c:v>
                </c:pt>
                <c:pt idx="16" formatCode="#,##0">
                  <c:v>519</c:v>
                </c:pt>
                <c:pt idx="17" formatCode="#,##0">
                  <c:v>570</c:v>
                </c:pt>
                <c:pt idx="18" formatCode="#,##0">
                  <c:v>540</c:v>
                </c:pt>
                <c:pt idx="19" formatCode="#,##0">
                  <c:v>538</c:v>
                </c:pt>
                <c:pt idx="20" formatCode="#,##0">
                  <c:v>623</c:v>
                </c:pt>
                <c:pt idx="21" formatCode="#,##0">
                  <c:v>504</c:v>
                </c:pt>
                <c:pt idx="22" formatCode="#,##0">
                  <c:v>506</c:v>
                </c:pt>
                <c:pt idx="23">
                  <c:v>507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CA-45B5-8964-7F19952FE0BD}"/>
            </c:ext>
          </c:extLst>
        </c:ser>
        <c:ser>
          <c:idx val="2"/>
          <c:order val="1"/>
          <c:tx>
            <c:strRef>
              <c:f>data!$C$1</c:f>
              <c:strCache>
                <c:ptCount val="1"/>
                <c:pt idx="0">
                  <c:v>km/den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numRef>
              <c:f>data!$A$2:$A$25</c:f>
              <c:numCache>
                <c:formatCode>General</c:formatCode>
                <c:ptCount val="24"/>
                <c:pt idx="0">
                  <c:v>2002</c:v>
                </c:pt>
                <c:pt idx="1">
                  <c:v>2003</c:v>
                </c:pt>
                <c:pt idx="2">
                  <c:v>2004</c:v>
                </c:pt>
                <c:pt idx="3">
                  <c:v>2005</c:v>
                </c:pt>
                <c:pt idx="4">
                  <c:v>2006</c:v>
                </c:pt>
                <c:pt idx="5">
                  <c:v>2007</c:v>
                </c:pt>
                <c:pt idx="6">
                  <c:v>2008</c:v>
                </c:pt>
                <c:pt idx="7">
                  <c:v>2009</c:v>
                </c:pt>
                <c:pt idx="8">
                  <c:v>2010</c:v>
                </c:pt>
                <c:pt idx="9">
                  <c:v>2011</c:v>
                </c:pt>
                <c:pt idx="10">
                  <c:v>2012</c:v>
                </c:pt>
                <c:pt idx="11">
                  <c:v>2013</c:v>
                </c:pt>
                <c:pt idx="12">
                  <c:v>2014</c:v>
                </c:pt>
                <c:pt idx="13">
                  <c:v>2015</c:v>
                </c:pt>
                <c:pt idx="14">
                  <c:v>2016</c:v>
                </c:pt>
                <c:pt idx="15">
                  <c:v>2017</c:v>
                </c:pt>
                <c:pt idx="16">
                  <c:v>2018</c:v>
                </c:pt>
                <c:pt idx="17">
                  <c:v>2019</c:v>
                </c:pt>
                <c:pt idx="18">
                  <c:v>2020</c:v>
                </c:pt>
                <c:pt idx="19">
                  <c:v>2021</c:v>
                </c:pt>
                <c:pt idx="20">
                  <c:v>2022</c:v>
                </c:pt>
                <c:pt idx="21">
                  <c:v>2023</c:v>
                </c:pt>
                <c:pt idx="22">
                  <c:v>2024</c:v>
                </c:pt>
                <c:pt idx="23">
                  <c:v>2025</c:v>
                </c:pt>
              </c:numCache>
            </c:numRef>
          </c:cat>
          <c:val>
            <c:numRef>
              <c:f>data!$C$2:$C$25</c:f>
              <c:numCache>
                <c:formatCode>#,##0</c:formatCode>
                <c:ptCount val="24"/>
                <c:pt idx="0">
                  <c:v>500.5</c:v>
                </c:pt>
                <c:pt idx="1">
                  <c:v>673.75</c:v>
                </c:pt>
                <c:pt idx="2">
                  <c:v>528.41250000000002</c:v>
                </c:pt>
                <c:pt idx="3">
                  <c:v>547.79999999999995</c:v>
                </c:pt>
                <c:pt idx="4">
                  <c:v>664.125</c:v>
                </c:pt>
                <c:pt idx="5">
                  <c:v>554.4</c:v>
                </c:pt>
                <c:pt idx="6">
                  <c:v>533.01111111111118</c:v>
                </c:pt>
                <c:pt idx="7">
                  <c:v>528.41250000000002</c:v>
                </c:pt>
                <c:pt idx="8">
                  <c:v>577.5</c:v>
                </c:pt>
                <c:pt idx="9">
                  <c:v>625.625</c:v>
                </c:pt>
                <c:pt idx="10">
                  <c:v>591.80000000000007</c:v>
                </c:pt>
                <c:pt idx="11">
                  <c:v>635.67777777777781</c:v>
                </c:pt>
                <c:pt idx="12">
                  <c:v>531.30000000000007</c:v>
                </c:pt>
                <c:pt idx="13">
                  <c:v>704</c:v>
                </c:pt>
                <c:pt idx="14">
                  <c:v>547.79999999999995</c:v>
                </c:pt>
                <c:pt idx="15">
                  <c:v>660</c:v>
                </c:pt>
                <c:pt idx="16">
                  <c:v>570.9</c:v>
                </c:pt>
                <c:pt idx="17">
                  <c:v>627</c:v>
                </c:pt>
                <c:pt idx="18">
                  <c:v>594</c:v>
                </c:pt>
                <c:pt idx="19">
                  <c:v>591.80000000000007</c:v>
                </c:pt>
                <c:pt idx="20">
                  <c:v>685.30000000000007</c:v>
                </c:pt>
                <c:pt idx="21">
                  <c:v>554.4</c:v>
                </c:pt>
                <c:pt idx="22">
                  <c:v>556.6</c:v>
                </c:pt>
                <c:pt idx="23">
                  <c:v>557.70000000000005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6CA-45B5-8964-7F19952FE0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2370432"/>
        <c:axId val="114414720"/>
      </c:barChart>
      <c:catAx>
        <c:axId val="1123704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cs-CZ"/>
                  <a:t>rok</a:t>
                </a:r>
              </a:p>
            </c:rich>
          </c:tx>
          <c:layout>
            <c:manualLayout>
              <c:xMode val="edge"/>
              <c:yMode val="edge"/>
              <c:x val="0.47916668716301952"/>
              <c:y val="0.94266436892651861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cs-CZ"/>
          </a:p>
        </c:txPr>
        <c:crossAx val="11441472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1441472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cs-CZ"/>
                  <a:t>km</a:t>
                </a:r>
              </a:p>
            </c:rich>
          </c:tx>
          <c:layout>
            <c:manualLayout>
              <c:xMode val="edge"/>
              <c:yMode val="edge"/>
              <c:x val="1.1458281067633701E-2"/>
              <c:y val="0.48903870608109368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cs-CZ"/>
          </a:p>
        </c:txPr>
        <c:crossAx val="112370432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8953926820172591"/>
          <c:y val="1.5544826071543007E-2"/>
          <c:w val="0.10683087949537889"/>
          <c:h val="0.20983987775119681"/>
        </c:manualLayout>
      </c:layout>
      <c:overlay val="0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15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cs-CZ"/>
        </a:p>
      </c:txPr>
    </c:legend>
    <c:plotVisOnly val="1"/>
    <c:dispBlanksAs val="gap"/>
    <c:showDLblsOverMax val="0"/>
  </c:chart>
  <c:spPr>
    <a:noFill/>
    <a:ln w="9525"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cs-CZ"/>
    </a:p>
  </c:txPr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96" workbookViewId="0"/>
  </sheetViews>
  <pageMargins left="0.78740157499999996" right="0.78740157499999996" top="0.984251969" bottom="0.984251969" header="0.4921259845" footer="0.4921259845"/>
  <headerFooter alignWithMargins="0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6797" cy="6012656"/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35"/>
  <sheetViews>
    <sheetView tabSelected="1" workbookViewId="0">
      <pane xSplit="2" ySplit="2" topLeftCell="C3" activePane="bottomRight" state="frozen"/>
      <selection pane="topRight" activeCell="B1" sqref="B1"/>
      <selection pane="bottomLeft" activeCell="A2" sqref="A2"/>
      <selection pane="bottomRight" activeCell="F1" sqref="F1"/>
    </sheetView>
  </sheetViews>
  <sheetFormatPr defaultRowHeight="12.75" x14ac:dyDescent="0.2"/>
  <cols>
    <col min="1" max="1" width="7.140625" customWidth="1"/>
    <col min="2" max="2" width="6.7109375" customWidth="1"/>
    <col min="3" max="3" width="17.85546875" customWidth="1"/>
    <col min="4" max="4" width="7.85546875" customWidth="1"/>
    <col min="5" max="5" width="10.28515625" customWidth="1"/>
    <col min="6" max="6" width="9.85546875" customWidth="1"/>
    <col min="7" max="7" width="8.42578125" customWidth="1"/>
    <col min="10" max="10" width="6.5703125" customWidth="1"/>
    <col min="11" max="11" width="15" customWidth="1"/>
  </cols>
  <sheetData>
    <row r="1" spans="1:11" s="4" customFormat="1" x14ac:dyDescent="0.2">
      <c r="A1" s="10"/>
      <c r="B1" s="10"/>
      <c r="C1" s="11" t="s">
        <v>38</v>
      </c>
      <c r="D1" s="12">
        <f t="shared" ref="D1:I1" si="0">SUBTOTAL(1,D3:D26)</f>
        <v>570.79166666666663</v>
      </c>
      <c r="E1" s="12">
        <f t="shared" si="0"/>
        <v>76.524966931216923</v>
      </c>
      <c r="F1" s="12">
        <f t="shared" si="0"/>
        <v>8.6372083333333354</v>
      </c>
      <c r="G1" s="13">
        <f t="shared" si="0"/>
        <v>7.458333333333333</v>
      </c>
      <c r="H1" s="13">
        <f t="shared" si="0"/>
        <v>11.375</v>
      </c>
      <c r="I1" s="13">
        <f t="shared" si="0"/>
        <v>2.5416666666666665</v>
      </c>
      <c r="J1" s="10"/>
      <c r="K1" s="10"/>
    </row>
    <row r="2" spans="1:11" ht="25.5" customHeight="1" x14ac:dyDescent="0.2">
      <c r="A2" s="6" t="s">
        <v>30</v>
      </c>
      <c r="B2" s="6" t="s">
        <v>0</v>
      </c>
      <c r="C2" s="6" t="s">
        <v>3</v>
      </c>
      <c r="D2" s="6" t="s">
        <v>1</v>
      </c>
      <c r="E2" s="6" t="s">
        <v>17</v>
      </c>
      <c r="F2" s="6" t="s">
        <v>18</v>
      </c>
      <c r="G2" s="6" t="s">
        <v>2</v>
      </c>
      <c r="H2" s="6" t="s">
        <v>13</v>
      </c>
      <c r="I2" s="6" t="s">
        <v>25</v>
      </c>
      <c r="J2" s="6" t="s">
        <v>28</v>
      </c>
      <c r="K2" s="6" t="s">
        <v>29</v>
      </c>
    </row>
    <row r="3" spans="1:11" x14ac:dyDescent="0.2">
      <c r="A3">
        <v>1</v>
      </c>
      <c r="B3">
        <v>2002</v>
      </c>
      <c r="C3" t="s">
        <v>6</v>
      </c>
      <c r="D3">
        <f>50+54+61+56+57+61+56+60</f>
        <v>455</v>
      </c>
      <c r="E3" s="2">
        <f t="shared" ref="E3:E17" si="1">D3/G3</f>
        <v>65</v>
      </c>
      <c r="F3" s="3">
        <v>4</v>
      </c>
      <c r="G3">
        <v>7</v>
      </c>
      <c r="H3">
        <v>18</v>
      </c>
      <c r="I3">
        <v>7</v>
      </c>
      <c r="J3" s="2">
        <f>I3/H3*100</f>
        <v>38.888888888888893</v>
      </c>
      <c r="K3" s="1" t="s">
        <v>39</v>
      </c>
    </row>
    <row r="4" spans="1:11" x14ac:dyDescent="0.2">
      <c r="A4">
        <f>A3+1</f>
        <v>2</v>
      </c>
      <c r="B4">
        <f>B3+1</f>
        <v>2003</v>
      </c>
      <c r="C4" s="1" t="s">
        <v>10</v>
      </c>
      <c r="D4">
        <v>700</v>
      </c>
      <c r="E4" s="2">
        <f t="shared" si="1"/>
        <v>87.5</v>
      </c>
      <c r="F4" s="3">
        <v>2.7</v>
      </c>
      <c r="G4">
        <v>8</v>
      </c>
      <c r="H4">
        <v>20</v>
      </c>
      <c r="I4">
        <v>9</v>
      </c>
      <c r="J4" s="2">
        <f t="shared" ref="J4:J18" si="2">I4/H4*100</f>
        <v>45</v>
      </c>
    </row>
    <row r="5" spans="1:11" x14ac:dyDescent="0.2">
      <c r="A5">
        <f t="shared" ref="A5:A26" si="3">A4+1</f>
        <v>3</v>
      </c>
      <c r="B5">
        <f t="shared" ref="B5:B26" si="4">B4+1</f>
        <v>2004</v>
      </c>
      <c r="C5" s="1" t="s">
        <v>23</v>
      </c>
      <c r="D5">
        <f>65+87+48+76+97+55+78+43</f>
        <v>549</v>
      </c>
      <c r="E5" s="2">
        <f t="shared" si="1"/>
        <v>68.625</v>
      </c>
      <c r="F5" s="3">
        <v>6.8</v>
      </c>
      <c r="G5">
        <v>8</v>
      </c>
      <c r="H5">
        <v>13</v>
      </c>
      <c r="I5">
        <v>6</v>
      </c>
      <c r="J5" s="2">
        <f t="shared" si="2"/>
        <v>46.153846153846153</v>
      </c>
    </row>
    <row r="6" spans="1:11" x14ac:dyDescent="0.2">
      <c r="A6">
        <f t="shared" si="3"/>
        <v>4</v>
      </c>
      <c r="B6">
        <f t="shared" si="4"/>
        <v>2005</v>
      </c>
      <c r="C6" s="1" t="s">
        <v>8</v>
      </c>
      <c r="D6">
        <f>54+45+96+116+65+45+77</f>
        <v>498</v>
      </c>
      <c r="E6" s="2">
        <f t="shared" si="1"/>
        <v>71.142857142857139</v>
      </c>
      <c r="F6" s="3">
        <v>8.5</v>
      </c>
      <c r="G6">
        <v>7</v>
      </c>
      <c r="H6">
        <v>18</v>
      </c>
      <c r="I6">
        <v>5</v>
      </c>
      <c r="J6" s="2">
        <f t="shared" si="2"/>
        <v>27.777777777777779</v>
      </c>
      <c r="K6" t="s">
        <v>11</v>
      </c>
    </row>
    <row r="7" spans="1:11" x14ac:dyDescent="0.2">
      <c r="A7">
        <f t="shared" si="3"/>
        <v>5</v>
      </c>
      <c r="B7">
        <f t="shared" si="4"/>
        <v>2006</v>
      </c>
      <c r="C7" s="1" t="s">
        <v>19</v>
      </c>
      <c r="D7">
        <v>690</v>
      </c>
      <c r="E7" s="2">
        <f t="shared" si="1"/>
        <v>86.25</v>
      </c>
      <c r="F7" s="3">
        <v>7.9</v>
      </c>
      <c r="G7">
        <v>8</v>
      </c>
      <c r="H7">
        <v>7</v>
      </c>
      <c r="I7">
        <v>2</v>
      </c>
      <c r="J7" s="2">
        <f t="shared" si="2"/>
        <v>28.571428571428569</v>
      </c>
    </row>
    <row r="8" spans="1:11" x14ac:dyDescent="0.2">
      <c r="A8">
        <f t="shared" si="3"/>
        <v>6</v>
      </c>
      <c r="B8">
        <f t="shared" si="4"/>
        <v>2007</v>
      </c>
      <c r="C8" s="1" t="s">
        <v>14</v>
      </c>
      <c r="D8">
        <f>77+64+78+62+67+88+82+58</f>
        <v>576</v>
      </c>
      <c r="E8" s="2">
        <f t="shared" si="1"/>
        <v>72</v>
      </c>
      <c r="F8" s="3">
        <v>6.1</v>
      </c>
      <c r="G8">
        <v>8</v>
      </c>
      <c r="H8">
        <v>11</v>
      </c>
      <c r="I8">
        <v>3</v>
      </c>
      <c r="J8" s="2">
        <f t="shared" si="2"/>
        <v>27.27272727272727</v>
      </c>
    </row>
    <row r="9" spans="1:11" x14ac:dyDescent="0.2">
      <c r="A9">
        <f t="shared" si="3"/>
        <v>7</v>
      </c>
      <c r="B9">
        <f t="shared" si="4"/>
        <v>2008</v>
      </c>
      <c r="C9" s="1" t="s">
        <v>9</v>
      </c>
      <c r="D9" s="2">
        <f>78+48+54+66+58+70+76+71+102</f>
        <v>623</v>
      </c>
      <c r="E9" s="2">
        <f t="shared" si="1"/>
        <v>69.222222222222229</v>
      </c>
      <c r="F9" s="3">
        <v>8.8000000000000007</v>
      </c>
      <c r="G9" s="2">
        <v>9</v>
      </c>
      <c r="H9" s="2">
        <v>14</v>
      </c>
      <c r="I9">
        <v>3</v>
      </c>
      <c r="J9" s="2">
        <f t="shared" si="2"/>
        <v>21.428571428571427</v>
      </c>
    </row>
    <row r="10" spans="1:11" x14ac:dyDescent="0.2">
      <c r="A10">
        <f t="shared" si="3"/>
        <v>8</v>
      </c>
      <c r="B10">
        <f t="shared" si="4"/>
        <v>2009</v>
      </c>
      <c r="C10" t="s">
        <v>20</v>
      </c>
      <c r="D10" s="2">
        <f>76+72+46+64+66+91+56+78</f>
        <v>549</v>
      </c>
      <c r="E10" s="2">
        <f t="shared" si="1"/>
        <v>68.625</v>
      </c>
      <c r="F10" s="3">
        <v>8.6</v>
      </c>
      <c r="G10" s="2">
        <v>8</v>
      </c>
      <c r="H10" s="2">
        <v>12</v>
      </c>
      <c r="I10">
        <v>2</v>
      </c>
      <c r="J10" s="2">
        <f t="shared" si="2"/>
        <v>16.666666666666664</v>
      </c>
    </row>
    <row r="11" spans="1:11" x14ac:dyDescent="0.2">
      <c r="A11">
        <f t="shared" si="3"/>
        <v>9</v>
      </c>
      <c r="B11">
        <f t="shared" si="4"/>
        <v>2010</v>
      </c>
      <c r="C11" t="s">
        <v>5</v>
      </c>
      <c r="D11" s="2">
        <v>600</v>
      </c>
      <c r="E11" s="2">
        <f t="shared" si="1"/>
        <v>75</v>
      </c>
      <c r="F11" s="3">
        <v>9.8000000000000007</v>
      </c>
      <c r="G11" s="2">
        <v>8</v>
      </c>
      <c r="H11" s="2">
        <v>16</v>
      </c>
      <c r="I11" s="2">
        <v>3</v>
      </c>
      <c r="J11" s="2">
        <f t="shared" si="2"/>
        <v>18.75</v>
      </c>
    </row>
    <row r="12" spans="1:11" x14ac:dyDescent="0.2">
      <c r="A12">
        <f t="shared" si="3"/>
        <v>10</v>
      </c>
      <c r="B12">
        <f t="shared" si="4"/>
        <v>2011</v>
      </c>
      <c r="C12" t="s">
        <v>15</v>
      </c>
      <c r="D12" s="2">
        <v>650</v>
      </c>
      <c r="E12" s="2">
        <f t="shared" si="1"/>
        <v>81.25</v>
      </c>
      <c r="F12" s="3">
        <v>8</v>
      </c>
      <c r="G12" s="2">
        <v>8</v>
      </c>
      <c r="H12" s="2">
        <v>15</v>
      </c>
      <c r="I12" s="2">
        <v>3</v>
      </c>
      <c r="J12" s="2">
        <f t="shared" si="2"/>
        <v>20</v>
      </c>
    </row>
    <row r="13" spans="1:11" x14ac:dyDescent="0.2">
      <c r="A13">
        <f t="shared" si="3"/>
        <v>11</v>
      </c>
      <c r="B13">
        <f t="shared" si="4"/>
        <v>2012</v>
      </c>
      <c r="C13" t="s">
        <v>12</v>
      </c>
      <c r="D13" s="2">
        <v>538</v>
      </c>
      <c r="E13" s="2">
        <f t="shared" si="1"/>
        <v>76.857142857142861</v>
      </c>
      <c r="F13" s="3">
        <v>9.6</v>
      </c>
      <c r="G13" s="2">
        <v>7</v>
      </c>
      <c r="H13" s="2">
        <v>10</v>
      </c>
      <c r="I13" s="2">
        <v>1</v>
      </c>
      <c r="J13" s="2">
        <f t="shared" si="2"/>
        <v>10</v>
      </c>
    </row>
    <row r="14" spans="1:11" x14ac:dyDescent="0.2">
      <c r="A14">
        <f t="shared" si="3"/>
        <v>12</v>
      </c>
      <c r="B14">
        <f t="shared" si="4"/>
        <v>2013</v>
      </c>
      <c r="C14" t="s">
        <v>21</v>
      </c>
      <c r="D14" s="8">
        <f>65+89+81+83+61+93+63+100+108</f>
        <v>743</v>
      </c>
      <c r="E14" s="2">
        <f t="shared" si="1"/>
        <v>82.555555555555557</v>
      </c>
      <c r="F14" s="3">
        <v>8.3000000000000007</v>
      </c>
      <c r="G14" s="2">
        <v>9</v>
      </c>
      <c r="H14" s="2">
        <v>12</v>
      </c>
      <c r="I14" s="2">
        <v>2</v>
      </c>
      <c r="J14" s="2">
        <f t="shared" si="2"/>
        <v>16.666666666666664</v>
      </c>
    </row>
    <row r="15" spans="1:11" x14ac:dyDescent="0.2">
      <c r="A15">
        <f t="shared" si="3"/>
        <v>13</v>
      </c>
      <c r="B15">
        <f t="shared" si="4"/>
        <v>2014</v>
      </c>
      <c r="C15" t="s">
        <v>4</v>
      </c>
      <c r="D15" s="2">
        <f>71+62+63+86+62+73+66</f>
        <v>483</v>
      </c>
      <c r="E15" s="2">
        <f t="shared" si="1"/>
        <v>69</v>
      </c>
      <c r="F15" s="9">
        <v>11.9</v>
      </c>
      <c r="G15" s="2">
        <v>7</v>
      </c>
      <c r="H15" s="2">
        <v>8</v>
      </c>
      <c r="I15" s="2">
        <v>0</v>
      </c>
      <c r="J15" s="2">
        <f t="shared" si="2"/>
        <v>0</v>
      </c>
    </row>
    <row r="16" spans="1:11" x14ac:dyDescent="0.2">
      <c r="A16">
        <f t="shared" si="3"/>
        <v>14</v>
      </c>
      <c r="B16">
        <f t="shared" si="4"/>
        <v>2015</v>
      </c>
      <c r="C16" t="s">
        <v>22</v>
      </c>
      <c r="D16" s="2">
        <v>640</v>
      </c>
      <c r="E16" s="8">
        <f t="shared" si="1"/>
        <v>91.428571428571431</v>
      </c>
      <c r="F16" s="3">
        <v>11.4</v>
      </c>
      <c r="G16" s="2">
        <v>7</v>
      </c>
      <c r="H16" s="2">
        <v>10</v>
      </c>
      <c r="I16" s="2">
        <v>2</v>
      </c>
      <c r="J16" s="2">
        <f t="shared" si="2"/>
        <v>20</v>
      </c>
    </row>
    <row r="17" spans="1:10" x14ac:dyDescent="0.2">
      <c r="A17">
        <f t="shared" si="3"/>
        <v>15</v>
      </c>
      <c r="B17">
        <f t="shared" si="4"/>
        <v>2016</v>
      </c>
      <c r="C17" t="s">
        <v>7</v>
      </c>
      <c r="D17" s="2">
        <v>498</v>
      </c>
      <c r="E17" s="2">
        <f t="shared" si="1"/>
        <v>71.142857142857139</v>
      </c>
      <c r="F17" s="3">
        <v>9.1760000000000002</v>
      </c>
      <c r="G17" s="2">
        <v>7</v>
      </c>
      <c r="H17" s="2">
        <v>12</v>
      </c>
      <c r="I17" s="2">
        <v>2</v>
      </c>
      <c r="J17" s="2">
        <f t="shared" si="2"/>
        <v>16.666666666666664</v>
      </c>
    </row>
    <row r="18" spans="1:10" x14ac:dyDescent="0.2">
      <c r="A18">
        <f t="shared" si="3"/>
        <v>16</v>
      </c>
      <c r="B18">
        <f t="shared" si="4"/>
        <v>2017</v>
      </c>
      <c r="C18" s="1" t="s">
        <v>24</v>
      </c>
      <c r="D18" s="2">
        <v>600</v>
      </c>
      <c r="E18" s="2">
        <f t="shared" ref="E18:E26" si="5">D18/G18</f>
        <v>85.714285714285708</v>
      </c>
      <c r="F18" s="3">
        <v>11</v>
      </c>
      <c r="G18" s="2">
        <v>7</v>
      </c>
      <c r="H18" s="2">
        <v>11</v>
      </c>
      <c r="I18" s="2">
        <v>1</v>
      </c>
      <c r="J18" s="2">
        <f t="shared" si="2"/>
        <v>9.0909090909090917</v>
      </c>
    </row>
    <row r="19" spans="1:10" x14ac:dyDescent="0.2">
      <c r="A19">
        <f t="shared" si="3"/>
        <v>17</v>
      </c>
      <c r="B19">
        <f t="shared" si="4"/>
        <v>2018</v>
      </c>
      <c r="C19" s="1" t="s">
        <v>26</v>
      </c>
      <c r="D19" s="2">
        <v>519</v>
      </c>
      <c r="E19" s="2">
        <f t="shared" si="5"/>
        <v>74.142857142857139</v>
      </c>
      <c r="F19" s="3">
        <v>9.9369999999999994</v>
      </c>
      <c r="G19" s="2">
        <v>7</v>
      </c>
      <c r="H19" s="2">
        <v>8</v>
      </c>
      <c r="I19" s="2">
        <v>1</v>
      </c>
      <c r="J19" s="2">
        <f t="shared" ref="J19:J26" si="6">I19/H19*100</f>
        <v>12.5</v>
      </c>
    </row>
    <row r="20" spans="1:10" x14ac:dyDescent="0.2">
      <c r="A20">
        <f t="shared" si="3"/>
        <v>18</v>
      </c>
      <c r="B20">
        <f t="shared" si="4"/>
        <v>2019</v>
      </c>
      <c r="C20" s="1" t="s">
        <v>27</v>
      </c>
      <c r="D20" s="2">
        <f>38+79+76+89+113+71+104</f>
        <v>570</v>
      </c>
      <c r="E20" s="2">
        <f t="shared" si="5"/>
        <v>81.428571428571431</v>
      </c>
      <c r="F20" s="3">
        <f>1.13+2.35+1.63+1.23+2.05+1.12+1.54</f>
        <v>11.05</v>
      </c>
      <c r="G20" s="2">
        <v>7</v>
      </c>
      <c r="H20" s="2">
        <v>9</v>
      </c>
      <c r="I20" s="2">
        <v>1</v>
      </c>
      <c r="J20" s="2">
        <f t="shared" si="6"/>
        <v>11.111111111111111</v>
      </c>
    </row>
    <row r="21" spans="1:10" x14ac:dyDescent="0.2">
      <c r="A21">
        <f t="shared" si="3"/>
        <v>19</v>
      </c>
      <c r="B21">
        <f t="shared" si="4"/>
        <v>2020</v>
      </c>
      <c r="C21" s="1" t="s">
        <v>31</v>
      </c>
      <c r="D21" s="2">
        <f>48+76+91+88+81+100+56</f>
        <v>540</v>
      </c>
      <c r="E21" s="2">
        <f t="shared" si="5"/>
        <v>77.142857142857139</v>
      </c>
      <c r="F21" s="3">
        <f>1.1+1.16+2.02+2.31+1.61+1.92+0.87</f>
        <v>10.989999999999998</v>
      </c>
      <c r="G21" s="2">
        <v>7</v>
      </c>
      <c r="H21" s="2">
        <v>11</v>
      </c>
      <c r="I21" s="2">
        <v>2</v>
      </c>
      <c r="J21" s="2">
        <f t="shared" si="6"/>
        <v>18.181818181818183</v>
      </c>
    </row>
    <row r="22" spans="1:10" x14ac:dyDescent="0.2">
      <c r="A22">
        <f t="shared" si="3"/>
        <v>20</v>
      </c>
      <c r="B22">
        <f t="shared" si="4"/>
        <v>2021</v>
      </c>
      <c r="C22" s="1" t="s">
        <v>32</v>
      </c>
      <c r="D22" s="2">
        <f>44+86+92+98+88+91+39</f>
        <v>538</v>
      </c>
      <c r="E22" s="2">
        <f t="shared" si="5"/>
        <v>76.857142857142861</v>
      </c>
      <c r="F22" s="3">
        <f>0.8+1.1+1.5+1.9+1.2+1.7+0.5</f>
        <v>8.7000000000000011</v>
      </c>
      <c r="G22" s="2">
        <v>7</v>
      </c>
      <c r="H22" s="2">
        <v>9</v>
      </c>
      <c r="I22" s="2">
        <v>1</v>
      </c>
      <c r="J22" s="2">
        <f t="shared" si="6"/>
        <v>11.111111111111111</v>
      </c>
    </row>
    <row r="23" spans="1:10" x14ac:dyDescent="0.2">
      <c r="A23">
        <f t="shared" si="3"/>
        <v>21</v>
      </c>
      <c r="B23">
        <f t="shared" si="4"/>
        <v>2022</v>
      </c>
      <c r="C23" s="1" t="s">
        <v>33</v>
      </c>
      <c r="D23">
        <f>89+94+78+83+93+88+98</f>
        <v>623</v>
      </c>
      <c r="E23" s="2">
        <f t="shared" si="5"/>
        <v>89</v>
      </c>
      <c r="F23" s="3">
        <f>0.36+1.76+1.47+2.36+1.54+1.5+1.3</f>
        <v>10.29</v>
      </c>
      <c r="G23" s="2">
        <v>7</v>
      </c>
      <c r="H23" s="2">
        <v>7</v>
      </c>
      <c r="I23" s="2">
        <v>1</v>
      </c>
      <c r="J23" s="2">
        <f t="shared" si="6"/>
        <v>14.285714285714285</v>
      </c>
    </row>
    <row r="24" spans="1:10" x14ac:dyDescent="0.2">
      <c r="A24">
        <f t="shared" si="3"/>
        <v>22</v>
      </c>
      <c r="B24">
        <f t="shared" si="4"/>
        <v>2023</v>
      </c>
      <c r="C24" s="1" t="s">
        <v>34</v>
      </c>
      <c r="D24">
        <f>49+70+76+64+109+84+52</f>
        <v>504</v>
      </c>
      <c r="E24" s="2">
        <f t="shared" si="5"/>
        <v>72</v>
      </c>
      <c r="F24" s="3">
        <f>1.2+1.25+0.93+1.6+1.35+1.63+0.6</f>
        <v>8.56</v>
      </c>
      <c r="G24" s="2">
        <v>7</v>
      </c>
      <c r="H24" s="2">
        <v>7</v>
      </c>
      <c r="I24" s="2">
        <v>1</v>
      </c>
      <c r="J24" s="2">
        <f t="shared" si="6"/>
        <v>14.285714285714285</v>
      </c>
    </row>
    <row r="25" spans="1:10" x14ac:dyDescent="0.2">
      <c r="A25">
        <f t="shared" si="3"/>
        <v>23</v>
      </c>
      <c r="B25">
        <f t="shared" si="4"/>
        <v>2024</v>
      </c>
      <c r="C25" s="1" t="s">
        <v>35</v>
      </c>
      <c r="D25">
        <f>68+70+77+80+68+61+82</f>
        <v>506</v>
      </c>
      <c r="E25" s="2">
        <f t="shared" si="5"/>
        <v>72.285714285714292</v>
      </c>
      <c r="F25" s="3">
        <f>1.05+1.27+1.06+1.13+0.91+0.99+0.76</f>
        <v>7.17</v>
      </c>
      <c r="G25" s="2">
        <v>7</v>
      </c>
      <c r="H25" s="2">
        <v>7</v>
      </c>
      <c r="I25" s="2">
        <v>1</v>
      </c>
      <c r="J25" s="2">
        <f t="shared" si="6"/>
        <v>14.285714285714285</v>
      </c>
    </row>
    <row r="26" spans="1:10" x14ac:dyDescent="0.2">
      <c r="A26">
        <f t="shared" si="3"/>
        <v>24</v>
      </c>
      <c r="B26">
        <f t="shared" si="4"/>
        <v>2025</v>
      </c>
      <c r="C26" s="1" t="s">
        <v>37</v>
      </c>
      <c r="D26">
        <f>52+69+72+82+67+55+110</f>
        <v>507</v>
      </c>
      <c r="E26" s="2">
        <f t="shared" si="5"/>
        <v>72.428571428571431</v>
      </c>
      <c r="F26" s="3">
        <f>0.86+1.51+1.72+1.21+1.22+1.12+0.38</f>
        <v>8.02</v>
      </c>
      <c r="G26" s="2">
        <v>7</v>
      </c>
      <c r="H26" s="2">
        <v>8</v>
      </c>
      <c r="I26" s="2">
        <v>2</v>
      </c>
      <c r="J26" s="2">
        <f t="shared" si="6"/>
        <v>25</v>
      </c>
    </row>
    <row r="27" spans="1:10" x14ac:dyDescent="0.2">
      <c r="C27" s="1"/>
      <c r="E27" s="2"/>
      <c r="F27" s="3"/>
      <c r="G27" s="2"/>
      <c r="H27" s="2"/>
      <c r="I27" s="2"/>
      <c r="J27" s="2"/>
    </row>
    <row r="28" spans="1:10" x14ac:dyDescent="0.2">
      <c r="C28" s="1"/>
      <c r="E28" s="2"/>
      <c r="F28" s="3"/>
      <c r="G28" s="2"/>
      <c r="H28" s="2"/>
      <c r="I28" s="2"/>
      <c r="J28" s="2"/>
    </row>
    <row r="29" spans="1:10" x14ac:dyDescent="0.2">
      <c r="C29" s="1"/>
      <c r="E29" s="2"/>
      <c r="F29" s="3"/>
      <c r="G29" s="2"/>
      <c r="H29" s="2"/>
      <c r="I29" s="2"/>
      <c r="J29" s="2"/>
    </row>
    <row r="30" spans="1:10" x14ac:dyDescent="0.2">
      <c r="C30" s="1"/>
      <c r="E30" s="2"/>
      <c r="F30" s="3"/>
      <c r="G30" s="2"/>
      <c r="H30" s="2"/>
      <c r="I30" s="2"/>
      <c r="J30" s="2"/>
    </row>
    <row r="31" spans="1:10" x14ac:dyDescent="0.2">
      <c r="C31" s="1"/>
      <c r="E31" s="2"/>
      <c r="F31" s="3"/>
      <c r="G31" s="2"/>
      <c r="H31" s="2"/>
      <c r="I31" s="2"/>
      <c r="J31" s="2"/>
    </row>
    <row r="32" spans="1:10" x14ac:dyDescent="0.2">
      <c r="C32" s="1"/>
      <c r="E32" s="2"/>
      <c r="F32" s="3"/>
      <c r="G32" s="2"/>
      <c r="H32" s="2"/>
      <c r="I32" s="2"/>
      <c r="J32" s="2"/>
    </row>
    <row r="33" spans="3:10" x14ac:dyDescent="0.2">
      <c r="C33" s="1"/>
      <c r="E33" s="2"/>
      <c r="F33" s="3"/>
      <c r="G33" s="2"/>
      <c r="H33" s="2"/>
      <c r="I33" s="2"/>
      <c r="J33" s="2"/>
    </row>
    <row r="34" spans="3:10" x14ac:dyDescent="0.2">
      <c r="C34" s="1"/>
      <c r="E34" s="2"/>
      <c r="F34" s="3"/>
      <c r="G34" s="2"/>
      <c r="H34" s="2"/>
      <c r="I34" s="2"/>
      <c r="J34" s="2"/>
    </row>
    <row r="35" spans="3:10" x14ac:dyDescent="0.2">
      <c r="C35" s="1"/>
      <c r="E35" s="2"/>
      <c r="F35" s="3"/>
      <c r="G35" s="2"/>
      <c r="H35" s="2"/>
      <c r="I35" s="2"/>
      <c r="J35" s="2"/>
    </row>
  </sheetData>
  <autoFilter ref="A2:K21" xr:uid="{00000000-0009-0000-0000-000001000000}"/>
  <phoneticPr fontId="3" type="noConversion"/>
  <pageMargins left="0.78740157499999996" right="0.78740157499999996" top="0.984251969" bottom="0.984251969" header="0.4921259845" footer="0.492125984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9"/>
  <sheetViews>
    <sheetView workbookViewId="0">
      <selection activeCell="A25" sqref="A25"/>
    </sheetView>
  </sheetViews>
  <sheetFormatPr defaultRowHeight="12.75" x14ac:dyDescent="0.2"/>
  <cols>
    <col min="4" max="4" width="8" customWidth="1"/>
  </cols>
  <sheetData>
    <row r="1" spans="1:4" x14ac:dyDescent="0.2">
      <c r="A1" s="5" t="s">
        <v>0</v>
      </c>
      <c r="B1" s="5" t="s">
        <v>1</v>
      </c>
      <c r="C1" s="5" t="s">
        <v>17</v>
      </c>
      <c r="D1" s="5" t="s">
        <v>2</v>
      </c>
    </row>
    <row r="2" spans="1:4" x14ac:dyDescent="0.2">
      <c r="A2">
        <f t="shared" ref="A2:A15" si="0">A3-1</f>
        <v>2002</v>
      </c>
      <c r="B2">
        <f>50+54+61+56+57+61+56+60</f>
        <v>455</v>
      </c>
      <c r="C2" s="2">
        <f t="shared" ref="C2:C16" si="1">B2/D2*7.7</f>
        <v>500.5</v>
      </c>
      <c r="D2">
        <v>7</v>
      </c>
    </row>
    <row r="3" spans="1:4" x14ac:dyDescent="0.2">
      <c r="A3">
        <f t="shared" si="0"/>
        <v>2003</v>
      </c>
      <c r="B3">
        <v>700</v>
      </c>
      <c r="C3" s="2">
        <f t="shared" si="1"/>
        <v>673.75</v>
      </c>
      <c r="D3">
        <v>8</v>
      </c>
    </row>
    <row r="4" spans="1:4" x14ac:dyDescent="0.2">
      <c r="A4">
        <f t="shared" si="0"/>
        <v>2004</v>
      </c>
      <c r="B4">
        <f>65+87+48+76+97+55+78+43</f>
        <v>549</v>
      </c>
      <c r="C4" s="2">
        <f t="shared" si="1"/>
        <v>528.41250000000002</v>
      </c>
      <c r="D4">
        <v>8</v>
      </c>
    </row>
    <row r="5" spans="1:4" x14ac:dyDescent="0.2">
      <c r="A5">
        <f t="shared" si="0"/>
        <v>2005</v>
      </c>
      <c r="B5">
        <f>54+45+96+116+65+45+77</f>
        <v>498</v>
      </c>
      <c r="C5" s="2">
        <f t="shared" si="1"/>
        <v>547.79999999999995</v>
      </c>
      <c r="D5">
        <v>7</v>
      </c>
    </row>
    <row r="6" spans="1:4" x14ac:dyDescent="0.2">
      <c r="A6">
        <f t="shared" si="0"/>
        <v>2006</v>
      </c>
      <c r="B6">
        <v>690</v>
      </c>
      <c r="C6" s="2">
        <f t="shared" si="1"/>
        <v>664.125</v>
      </c>
      <c r="D6">
        <v>8</v>
      </c>
    </row>
    <row r="7" spans="1:4" x14ac:dyDescent="0.2">
      <c r="A7">
        <f t="shared" si="0"/>
        <v>2007</v>
      </c>
      <c r="B7">
        <f>77+64+78+62+67+88+82+58</f>
        <v>576</v>
      </c>
      <c r="C7" s="2">
        <f t="shared" si="1"/>
        <v>554.4</v>
      </c>
      <c r="D7">
        <v>8</v>
      </c>
    </row>
    <row r="8" spans="1:4" x14ac:dyDescent="0.2">
      <c r="A8">
        <f t="shared" si="0"/>
        <v>2008</v>
      </c>
      <c r="B8" s="2">
        <f>78+48+54+66+58+70+76+71+102</f>
        <v>623</v>
      </c>
      <c r="C8" s="2">
        <f t="shared" si="1"/>
        <v>533.01111111111118</v>
      </c>
      <c r="D8" s="2">
        <v>9</v>
      </c>
    </row>
    <row r="9" spans="1:4" x14ac:dyDescent="0.2">
      <c r="A9">
        <f t="shared" si="0"/>
        <v>2009</v>
      </c>
      <c r="B9" s="2">
        <f>76+72+46+64+66+91+56+78</f>
        <v>549</v>
      </c>
      <c r="C9" s="2">
        <f t="shared" si="1"/>
        <v>528.41250000000002</v>
      </c>
      <c r="D9" s="2">
        <v>8</v>
      </c>
    </row>
    <row r="10" spans="1:4" x14ac:dyDescent="0.2">
      <c r="A10">
        <f t="shared" si="0"/>
        <v>2010</v>
      </c>
      <c r="B10" s="2">
        <v>600</v>
      </c>
      <c r="C10" s="2">
        <f t="shared" si="1"/>
        <v>577.5</v>
      </c>
      <c r="D10" s="2">
        <v>8</v>
      </c>
    </row>
    <row r="11" spans="1:4" x14ac:dyDescent="0.2">
      <c r="A11">
        <f t="shared" si="0"/>
        <v>2011</v>
      </c>
      <c r="B11" s="2">
        <v>650</v>
      </c>
      <c r="C11" s="2">
        <f t="shared" si="1"/>
        <v>625.625</v>
      </c>
      <c r="D11" s="2">
        <v>8</v>
      </c>
    </row>
    <row r="12" spans="1:4" x14ac:dyDescent="0.2">
      <c r="A12">
        <f t="shared" si="0"/>
        <v>2012</v>
      </c>
      <c r="B12" s="2">
        <v>538</v>
      </c>
      <c r="C12" s="2">
        <f t="shared" si="1"/>
        <v>591.80000000000007</v>
      </c>
      <c r="D12" s="2">
        <v>7</v>
      </c>
    </row>
    <row r="13" spans="1:4" x14ac:dyDescent="0.2">
      <c r="A13">
        <f t="shared" si="0"/>
        <v>2013</v>
      </c>
      <c r="B13" s="2">
        <f>65+89+81+83+61+93+63+100+108</f>
        <v>743</v>
      </c>
      <c r="C13" s="2">
        <f t="shared" si="1"/>
        <v>635.67777777777781</v>
      </c>
      <c r="D13" s="2">
        <v>9</v>
      </c>
    </row>
    <row r="14" spans="1:4" x14ac:dyDescent="0.2">
      <c r="A14">
        <f t="shared" si="0"/>
        <v>2014</v>
      </c>
      <c r="B14" s="2">
        <f>71+62+63+86+62+73+66</f>
        <v>483</v>
      </c>
      <c r="C14" s="2">
        <f t="shared" si="1"/>
        <v>531.30000000000007</v>
      </c>
      <c r="D14" s="2">
        <v>7</v>
      </c>
    </row>
    <row r="15" spans="1:4" x14ac:dyDescent="0.2">
      <c r="A15">
        <f t="shared" si="0"/>
        <v>2015</v>
      </c>
      <c r="B15" s="2">
        <v>640</v>
      </c>
      <c r="C15" s="2">
        <f t="shared" si="1"/>
        <v>704</v>
      </c>
      <c r="D15" s="2">
        <v>7</v>
      </c>
    </row>
    <row r="16" spans="1:4" x14ac:dyDescent="0.2">
      <c r="A16">
        <v>2016</v>
      </c>
      <c r="B16" s="2">
        <v>498</v>
      </c>
      <c r="C16" s="2">
        <f t="shared" si="1"/>
        <v>547.79999999999995</v>
      </c>
      <c r="D16" s="2">
        <v>7</v>
      </c>
    </row>
    <row r="17" spans="1:4" x14ac:dyDescent="0.2">
      <c r="A17">
        <v>2017</v>
      </c>
      <c r="B17" s="2">
        <v>600</v>
      </c>
      <c r="C17" s="2">
        <f t="shared" ref="C17:C25" si="2">B17/D17*7.7</f>
        <v>660</v>
      </c>
      <c r="D17" s="2">
        <v>7</v>
      </c>
    </row>
    <row r="18" spans="1:4" x14ac:dyDescent="0.2">
      <c r="A18">
        <v>2018</v>
      </c>
      <c r="B18" s="2">
        <v>519</v>
      </c>
      <c r="C18" s="2">
        <f t="shared" si="2"/>
        <v>570.9</v>
      </c>
      <c r="D18" s="2">
        <v>7</v>
      </c>
    </row>
    <row r="19" spans="1:4" x14ac:dyDescent="0.2">
      <c r="A19">
        <v>2019</v>
      </c>
      <c r="B19" s="2">
        <v>570</v>
      </c>
      <c r="C19" s="2">
        <f t="shared" si="2"/>
        <v>627</v>
      </c>
      <c r="D19" s="2">
        <v>7</v>
      </c>
    </row>
    <row r="20" spans="1:4" x14ac:dyDescent="0.2">
      <c r="A20">
        <v>2020</v>
      </c>
      <c r="B20" s="2">
        <v>540</v>
      </c>
      <c r="C20" s="2">
        <f t="shared" si="2"/>
        <v>594</v>
      </c>
      <c r="D20" s="2">
        <v>7</v>
      </c>
    </row>
    <row r="21" spans="1:4" x14ac:dyDescent="0.2">
      <c r="A21">
        <v>2021</v>
      </c>
      <c r="B21" s="2">
        <v>538</v>
      </c>
      <c r="C21" s="2">
        <f t="shared" si="2"/>
        <v>591.80000000000007</v>
      </c>
      <c r="D21" s="2">
        <v>7</v>
      </c>
    </row>
    <row r="22" spans="1:4" x14ac:dyDescent="0.2">
      <c r="A22">
        <v>2022</v>
      </c>
      <c r="B22" s="2">
        <v>623</v>
      </c>
      <c r="C22" s="2">
        <f t="shared" ref="C22:C24" si="3">B22/D22*7.7</f>
        <v>685.30000000000007</v>
      </c>
      <c r="D22" s="2">
        <v>7</v>
      </c>
    </row>
    <row r="23" spans="1:4" x14ac:dyDescent="0.2">
      <c r="A23">
        <v>2023</v>
      </c>
      <c r="B23" s="2">
        <v>504</v>
      </c>
      <c r="C23" s="2">
        <f t="shared" si="3"/>
        <v>554.4</v>
      </c>
      <c r="D23" s="2">
        <v>7</v>
      </c>
    </row>
    <row r="24" spans="1:4" x14ac:dyDescent="0.2">
      <c r="A24">
        <v>2024</v>
      </c>
      <c r="B24" s="2">
        <v>506</v>
      </c>
      <c r="C24" s="2">
        <f t="shared" si="3"/>
        <v>556.6</v>
      </c>
      <c r="D24" s="2">
        <v>7</v>
      </c>
    </row>
    <row r="25" spans="1:4" x14ac:dyDescent="0.2">
      <c r="A25">
        <v>2025</v>
      </c>
      <c r="B25">
        <f>52+69+72+82+67+55+110</f>
        <v>507</v>
      </c>
      <c r="C25" s="2">
        <f t="shared" si="2"/>
        <v>557.70000000000005</v>
      </c>
      <c r="D25" s="2">
        <v>7</v>
      </c>
    </row>
    <row r="28" spans="1:4" x14ac:dyDescent="0.2">
      <c r="A28" s="4" t="s">
        <v>16</v>
      </c>
    </row>
    <row r="29" spans="1:4" x14ac:dyDescent="0.2">
      <c r="A29" s="7" t="s">
        <v>36</v>
      </c>
    </row>
  </sheetData>
  <phoneticPr fontId="3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2</vt:i4>
      </vt:variant>
      <vt:variant>
        <vt:lpstr>Grafy</vt:lpstr>
      </vt:variant>
      <vt:variant>
        <vt:i4>1</vt:i4>
      </vt:variant>
    </vt:vector>
  </HeadingPairs>
  <TitlesOfParts>
    <vt:vector size="3" baseType="lpstr">
      <vt:lpstr>přehled</vt:lpstr>
      <vt:lpstr>data</vt:lpstr>
      <vt:lpstr>km</vt:lpstr>
    </vt:vector>
  </TitlesOfParts>
  <Company>Oltis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Jiří Červinka</dc:creator>
  <cp:lastModifiedBy>Jiří Červinka</cp:lastModifiedBy>
  <dcterms:created xsi:type="dcterms:W3CDTF">2016-07-01T13:28:53Z</dcterms:created>
  <dcterms:modified xsi:type="dcterms:W3CDTF">2025-06-25T21:16:05Z</dcterms:modified>
</cp:coreProperties>
</file>